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085" yWindow="255" windowWidth="19440" windowHeight="115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23" i="1"/>
  <c r="O23"/>
  <c r="I22" l="1"/>
  <c r="Q27" l="1"/>
  <c r="I14" l="1"/>
  <c r="I15" s="1"/>
  <c r="P21"/>
  <c r="O21"/>
  <c r="N21"/>
  <c r="M21"/>
  <c r="L21"/>
  <c r="K21"/>
  <c r="J21"/>
  <c r="I21"/>
  <c r="H21"/>
  <c r="G21"/>
  <c r="P23"/>
  <c r="N23"/>
  <c r="M23"/>
  <c r="L23"/>
  <c r="K23"/>
  <c r="J23"/>
  <c r="I23"/>
  <c r="N22"/>
  <c r="M22"/>
  <c r="L22"/>
  <c r="K22"/>
  <c r="J22"/>
  <c r="H22"/>
  <c r="G22"/>
  <c r="G20"/>
  <c r="Q13"/>
  <c r="Q29" s="1"/>
  <c r="P13"/>
  <c r="O13"/>
  <c r="N13"/>
  <c r="K13"/>
  <c r="L13"/>
  <c r="M13"/>
  <c r="J13"/>
  <c r="I13"/>
  <c r="H13"/>
  <c r="G13"/>
  <c r="F13"/>
  <c r="H15"/>
  <c r="F15"/>
  <c r="G15"/>
  <c r="G16" s="1"/>
  <c r="F29"/>
  <c r="J14"/>
  <c r="J15" s="1"/>
  <c r="J27" l="1"/>
  <c r="J29" s="1"/>
  <c r="J30" s="1"/>
  <c r="I16"/>
  <c r="J16"/>
  <c r="N27"/>
  <c r="O27"/>
  <c r="O29" s="1"/>
  <c r="G27"/>
  <c r="N29"/>
  <c r="I27"/>
  <c r="I29" s="1"/>
  <c r="I30" s="1"/>
  <c r="M27"/>
  <c r="M29" s="1"/>
  <c r="K14"/>
  <c r="K15" s="1"/>
  <c r="K16" s="1"/>
  <c r="H16"/>
  <c r="K27"/>
  <c r="K29" s="1"/>
  <c r="K30" s="1"/>
  <c r="H27"/>
  <c r="H29" s="1"/>
  <c r="H30" s="1"/>
  <c r="L27"/>
  <c r="L29" s="1"/>
  <c r="P27"/>
  <c r="P29" s="1"/>
  <c r="L14"/>
  <c r="G29"/>
  <c r="G30" s="1"/>
  <c r="M14" l="1"/>
  <c r="L15"/>
  <c r="L16" s="1"/>
  <c r="L30"/>
  <c r="N14" l="1"/>
  <c r="N15" s="1"/>
  <c r="N16" s="1"/>
  <c r="M15"/>
  <c r="M16" s="1"/>
  <c r="M30"/>
  <c r="O14" l="1"/>
  <c r="O15" s="1"/>
  <c r="O16" s="1"/>
  <c r="N30"/>
  <c r="P14" l="1"/>
  <c r="P15" s="1"/>
  <c r="P16" s="1"/>
  <c r="O30"/>
  <c r="Q14" l="1"/>
  <c r="Q15" s="1"/>
  <c r="Q16" s="1"/>
  <c r="P30"/>
  <c r="Q30" l="1"/>
</calcChain>
</file>

<file path=xl/sharedStrings.xml><?xml version="1.0" encoding="utf-8"?>
<sst xmlns="http://schemas.openxmlformats.org/spreadsheetml/2006/main" count="63" uniqueCount="47">
  <si>
    <t>FY Total</t>
  </si>
  <si>
    <t>Bond</t>
  </si>
  <si>
    <t>Pier Connector</t>
  </si>
  <si>
    <t>Middle Line Housing</t>
  </si>
  <si>
    <t>2001-2</t>
  </si>
  <si>
    <t>School Repair</t>
  </si>
  <si>
    <t>Clay Rights</t>
  </si>
  <si>
    <t>Engley Property</t>
  </si>
  <si>
    <t>Landfill</t>
  </si>
  <si>
    <t>Town Hall</t>
  </si>
  <si>
    <t>School</t>
  </si>
  <si>
    <t>Existing</t>
  </si>
  <si>
    <t>FY2017</t>
  </si>
  <si>
    <t>FY2016</t>
  </si>
  <si>
    <t>FY2015</t>
  </si>
  <si>
    <t>FY2014</t>
  </si>
  <si>
    <t>Voted</t>
  </si>
  <si>
    <t>Total Amount</t>
  </si>
  <si>
    <t>Department</t>
  </si>
  <si>
    <t>Debt Capacity as 10% of budget</t>
  </si>
  <si>
    <t>EXISTING DEBT SCHEDULE</t>
  </si>
  <si>
    <t>assumes annual 2.5% increase</t>
  </si>
  <si>
    <t>FY Total Budget</t>
  </si>
  <si>
    <t>PROPOSED FY 2017 Capital Capacity</t>
  </si>
  <si>
    <t>FY2018</t>
  </si>
  <si>
    <t xml:space="preserve">Paving </t>
  </si>
  <si>
    <t>FY2019</t>
  </si>
  <si>
    <t>FY2020</t>
  </si>
  <si>
    <t>FY2021</t>
  </si>
  <si>
    <t>FY2022</t>
  </si>
  <si>
    <t>FY2023</t>
  </si>
  <si>
    <t>FY2024</t>
  </si>
  <si>
    <t>FY2025</t>
  </si>
  <si>
    <t>Regional Debt</t>
  </si>
  <si>
    <t>WT School</t>
  </si>
  <si>
    <t>WT School repairs</t>
  </si>
  <si>
    <t>?</t>
  </si>
  <si>
    <t>Chilmark and Regional Debt totals</t>
  </si>
  <si>
    <t>As percent of budget</t>
  </si>
  <si>
    <t>MVRRD</t>
  </si>
  <si>
    <t>MVRRD expansion</t>
  </si>
  <si>
    <t>Center4Living 10 yr</t>
  </si>
  <si>
    <t>MVRHS roof *</t>
  </si>
  <si>
    <t>* Chilmark pays average of 4.5% on MVRHS Regional formula</t>
  </si>
  <si>
    <t>Superintendent building</t>
  </si>
  <si>
    <t>PROPOSED FY 2016 Capital Capacity</t>
  </si>
  <si>
    <t>$ amount of available debt capacity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</si>
</sst>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25">
    <font>
      <sz val="11"/>
      <color theme="1"/>
      <name val="Century Schoolbook"/>
      <family val="2"/>
      <scheme val="minor"/>
    </font>
    <font>
      <sz val="11"/>
      <color theme="1"/>
      <name val="Century Schoolbook"/>
      <family val="2"/>
      <scheme val="minor"/>
    </font>
    <font>
      <sz val="11"/>
      <color rgb="FFFF0000"/>
      <name val="Century Schoolbook"/>
      <family val="2"/>
      <scheme val="minor"/>
    </font>
    <font>
      <sz val="10"/>
      <color theme="1"/>
      <name val="Century Schoolbook"/>
      <family val="2"/>
      <scheme val="minor"/>
    </font>
    <font>
      <b/>
      <sz val="10"/>
      <color theme="1"/>
      <name val="Century Schoolbook"/>
      <family val="2"/>
      <scheme val="minor"/>
    </font>
    <font>
      <sz val="8"/>
      <color theme="1"/>
      <name val="Century Schoolbook"/>
      <family val="2"/>
      <scheme val="minor"/>
    </font>
    <font>
      <i/>
      <sz val="10"/>
      <color theme="1"/>
      <name val="Century Schoolbook"/>
      <family val="2"/>
      <scheme val="minor"/>
    </font>
    <font>
      <i/>
      <sz val="8"/>
      <color theme="1"/>
      <name val="Century Schoolbook"/>
      <family val="2"/>
      <scheme val="minor"/>
    </font>
    <font>
      <sz val="10"/>
      <color rgb="FFFF0000"/>
      <name val="Century Schoolbook"/>
      <family val="2"/>
      <scheme val="minor"/>
    </font>
    <font>
      <b/>
      <sz val="10"/>
      <color rgb="FF7030A0"/>
      <name val="Century Schoolbook"/>
      <family val="2"/>
      <scheme val="minor"/>
    </font>
    <font>
      <i/>
      <sz val="10"/>
      <color rgb="FF7030A0"/>
      <name val="Century Schoolbook"/>
      <family val="2"/>
      <scheme val="minor"/>
    </font>
    <font>
      <i/>
      <sz val="8"/>
      <color rgb="FFC00000"/>
      <name val="Century Schoolbook"/>
      <family val="2"/>
      <scheme val="minor"/>
    </font>
    <font>
      <b/>
      <sz val="14"/>
      <color theme="1"/>
      <name val="Century Schoolbook"/>
      <family val="2"/>
      <scheme val="minor"/>
    </font>
    <font>
      <b/>
      <u/>
      <sz val="10"/>
      <color rgb="FF00B0F0"/>
      <name val="Century Schoolbook"/>
      <family val="2"/>
      <scheme val="minor"/>
    </font>
    <font>
      <b/>
      <u/>
      <sz val="10"/>
      <color theme="1"/>
      <name val="Century Schoolbook"/>
      <family val="2"/>
      <scheme val="minor"/>
    </font>
    <font>
      <b/>
      <i/>
      <u/>
      <sz val="10"/>
      <color rgb="FF00B050"/>
      <name val="Century Schoolbook"/>
      <family val="2"/>
      <scheme val="minor"/>
    </font>
    <font>
      <b/>
      <i/>
      <sz val="10"/>
      <color theme="1"/>
      <name val="Century Schoolbook"/>
      <family val="2"/>
      <scheme val="minor"/>
    </font>
    <font>
      <b/>
      <i/>
      <sz val="10"/>
      <color rgb="FF00B0F0"/>
      <name val="Century Schoolbook"/>
      <family val="2"/>
      <scheme val="minor"/>
    </font>
    <font>
      <sz val="10"/>
      <name val="Century Schoolbook"/>
      <family val="2"/>
      <scheme val="minor"/>
    </font>
    <font>
      <b/>
      <sz val="8"/>
      <color theme="1"/>
      <name val="Century Schoolbook"/>
      <family val="2"/>
      <scheme val="minor"/>
    </font>
    <font>
      <i/>
      <sz val="8"/>
      <color rgb="FF7030A0"/>
      <name val="Century Schoolbook"/>
      <family val="2"/>
      <scheme val="minor"/>
    </font>
    <font>
      <b/>
      <sz val="9"/>
      <color theme="1"/>
      <name val="Century Schoolbook"/>
      <family val="2"/>
      <scheme val="minor"/>
    </font>
    <font>
      <i/>
      <sz val="11"/>
      <color rgb="FFFF0000"/>
      <name val="Century Schoolbook"/>
      <family val="1"/>
      <scheme val="minor"/>
    </font>
    <font>
      <b/>
      <i/>
      <sz val="9"/>
      <color theme="1"/>
      <name val="Century Schoolbook"/>
      <family val="1"/>
      <scheme val="minor"/>
    </font>
    <font>
      <b/>
      <sz val="14"/>
      <name val="Century Schoolbook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165" fontId="0" fillId="0" borderId="0" xfId="1" applyNumberFormat="1" applyFont="1"/>
    <xf numFmtId="165" fontId="4" fillId="0" borderId="0" xfId="1" applyNumberFormat="1" applyFont="1" applyAlignment="1">
      <alignment wrapText="1"/>
    </xf>
    <xf numFmtId="165" fontId="3" fillId="0" borderId="0" xfId="1" applyNumberFormat="1" applyFont="1"/>
    <xf numFmtId="165" fontId="5" fillId="0" borderId="0" xfId="1" applyNumberFormat="1" applyFont="1"/>
    <xf numFmtId="165" fontId="4" fillId="0" borderId="0" xfId="1" applyNumberFormat="1" applyFont="1"/>
    <xf numFmtId="0" fontId="2" fillId="0" borderId="0" xfId="0" applyFont="1"/>
    <xf numFmtId="3" fontId="8" fillId="0" borderId="0" xfId="0" applyNumberFormat="1" applyFont="1"/>
    <xf numFmtId="0" fontId="9" fillId="0" borderId="0" xfId="0" applyFont="1"/>
    <xf numFmtId="165" fontId="10" fillId="0" borderId="0" xfId="1" applyNumberFormat="1" applyFont="1"/>
    <xf numFmtId="0" fontId="0" fillId="0" borderId="2" xfId="0" applyBorder="1"/>
    <xf numFmtId="165" fontId="12" fillId="2" borderId="0" xfId="1" applyNumberFormat="1" applyFont="1" applyFill="1" applyAlignment="1">
      <alignment horizontal="center"/>
    </xf>
    <xf numFmtId="0" fontId="13" fillId="0" borderId="0" xfId="0" applyFont="1"/>
    <xf numFmtId="0" fontId="14" fillId="0" borderId="0" xfId="0" applyFont="1"/>
    <xf numFmtId="165" fontId="6" fillId="0" borderId="4" xfId="1" applyNumberFormat="1" applyFont="1" applyBorder="1"/>
    <xf numFmtId="0" fontId="15" fillId="0" borderId="0" xfId="0" applyFont="1"/>
    <xf numFmtId="165" fontId="16" fillId="0" borderId="0" xfId="1" applyNumberFormat="1" applyFont="1"/>
    <xf numFmtId="0" fontId="16" fillId="0" borderId="0" xfId="0" applyFont="1"/>
    <xf numFmtId="165" fontId="17" fillId="0" borderId="0" xfId="1" applyNumberFormat="1" applyFont="1" applyBorder="1"/>
    <xf numFmtId="0" fontId="4" fillId="0" borderId="0" xfId="0" applyFont="1" applyBorder="1"/>
    <xf numFmtId="165" fontId="4" fillId="0" borderId="0" xfId="1" applyNumberFormat="1" applyFont="1" applyBorder="1"/>
    <xf numFmtId="165" fontId="8" fillId="0" borderId="0" xfId="1" applyNumberFormat="1" applyFont="1" applyFill="1"/>
    <xf numFmtId="165" fontId="3" fillId="0" borderId="1" xfId="1" applyNumberFormat="1" applyFont="1" applyFill="1" applyBorder="1"/>
    <xf numFmtId="0" fontId="19" fillId="0" borderId="0" xfId="0" applyFont="1"/>
    <xf numFmtId="164" fontId="20" fillId="0" borderId="0" xfId="0" applyNumberFormat="1" applyFont="1" applyAlignment="1">
      <alignment horizontal="right"/>
    </xf>
    <xf numFmtId="164" fontId="20" fillId="0" borderId="0" xfId="0" applyNumberFormat="1" applyFont="1"/>
    <xf numFmtId="0" fontId="21" fillId="0" borderId="0" xfId="0" applyFont="1"/>
    <xf numFmtId="4" fontId="4" fillId="0" borderId="0" xfId="0" applyNumberFormat="1" applyFont="1" applyBorder="1"/>
    <xf numFmtId="0" fontId="5" fillId="0" borderId="0" xfId="0" applyFont="1"/>
    <xf numFmtId="4" fontId="0" fillId="0" borderId="0" xfId="0" applyNumberFormat="1"/>
    <xf numFmtId="4" fontId="5" fillId="0" borderId="0" xfId="1" applyNumberFormat="1" applyFont="1"/>
    <xf numFmtId="4" fontId="7" fillId="0" borderId="2" xfId="1" applyNumberFormat="1" applyFont="1" applyBorder="1"/>
    <xf numFmtId="4" fontId="5" fillId="0" borderId="1" xfId="0" applyNumberFormat="1" applyFont="1" applyBorder="1"/>
    <xf numFmtId="4" fontId="5" fillId="0" borderId="1" xfId="1" applyNumberFormat="1" applyFont="1" applyBorder="1"/>
    <xf numFmtId="4" fontId="7" fillId="0" borderId="4" xfId="1" applyNumberFormat="1" applyFont="1" applyBorder="1"/>
    <xf numFmtId="4" fontId="7" fillId="0" borderId="5" xfId="0" applyNumberFormat="1" applyFont="1" applyBorder="1"/>
    <xf numFmtId="4" fontId="5" fillId="0" borderId="3" xfId="0" applyNumberFormat="1" applyFont="1" applyBorder="1"/>
    <xf numFmtId="4" fontId="11" fillId="0" borderId="0" xfId="0" applyNumberFormat="1" applyFont="1"/>
    <xf numFmtId="37" fontId="3" fillId="0" borderId="0" xfId="1" applyNumberFormat="1" applyFont="1"/>
    <xf numFmtId="37" fontId="0" fillId="0" borderId="0" xfId="0" applyNumberFormat="1"/>
    <xf numFmtId="37" fontId="5" fillId="0" borderId="0" xfId="1" applyNumberFormat="1" applyFont="1"/>
    <xf numFmtId="4" fontId="3" fillId="0" borderId="0" xfId="1" applyNumberFormat="1" applyFont="1" applyBorder="1"/>
    <xf numFmtId="4" fontId="3" fillId="0" borderId="0" xfId="0" applyNumberFormat="1" applyFont="1" applyBorder="1"/>
    <xf numFmtId="0" fontId="0" fillId="0" borderId="0" xfId="0" applyBorder="1"/>
    <xf numFmtId="165" fontId="0" fillId="0" borderId="0" xfId="1" applyNumberFormat="1" applyFont="1" applyBorder="1"/>
    <xf numFmtId="165" fontId="22" fillId="0" borderId="0" xfId="1" applyNumberFormat="1" applyFont="1" applyBorder="1"/>
    <xf numFmtId="165" fontId="23" fillId="0" borderId="0" xfId="1" applyNumberFormat="1" applyFont="1" applyBorder="1"/>
    <xf numFmtId="164" fontId="0" fillId="0" borderId="0" xfId="0" applyNumberFormat="1" applyBorder="1"/>
    <xf numFmtId="0" fontId="11" fillId="0" borderId="4" xfId="0" applyFont="1" applyBorder="1"/>
    <xf numFmtId="0" fontId="7" fillId="0" borderId="6" xfId="0" applyFont="1" applyBorder="1"/>
    <xf numFmtId="165" fontId="7" fillId="0" borderId="6" xfId="1" applyNumberFormat="1" applyFont="1" applyBorder="1"/>
    <xf numFmtId="165" fontId="11" fillId="0" borderId="6" xfId="1" applyNumberFormat="1" applyFont="1" applyBorder="1"/>
    <xf numFmtId="164" fontId="11" fillId="0" borderId="6" xfId="0" applyNumberFormat="1" applyFont="1" applyBorder="1"/>
    <xf numFmtId="164" fontId="11" fillId="0" borderId="5" xfId="0" applyNumberFormat="1" applyFont="1" applyBorder="1"/>
    <xf numFmtId="0" fontId="3" fillId="0" borderId="7" xfId="0" applyFont="1" applyBorder="1"/>
    <xf numFmtId="3" fontId="3" fillId="0" borderId="1" xfId="0" applyNumberFormat="1" applyFont="1" applyBorder="1"/>
    <xf numFmtId="37" fontId="3" fillId="0" borderId="1" xfId="1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5" fontId="3" fillId="0" borderId="1" xfId="1" applyNumberFormat="1" applyFont="1" applyBorder="1"/>
    <xf numFmtId="3" fontId="3" fillId="0" borderId="8" xfId="0" applyNumberFormat="1" applyFont="1" applyBorder="1"/>
    <xf numFmtId="0" fontId="3" fillId="0" borderId="9" xfId="0" applyFont="1" applyBorder="1"/>
    <xf numFmtId="3" fontId="3" fillId="0" borderId="0" xfId="0" applyNumberFormat="1" applyFont="1" applyBorder="1"/>
    <xf numFmtId="37" fontId="3" fillId="0" borderId="0" xfId="1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5" fontId="3" fillId="0" borderId="0" xfId="1" applyNumberFormat="1" applyFont="1" applyBorder="1"/>
    <xf numFmtId="3" fontId="3" fillId="0" borderId="10" xfId="0" applyNumberFormat="1" applyFont="1" applyBorder="1"/>
    <xf numFmtId="4" fontId="0" fillId="0" borderId="0" xfId="0" applyNumberFormat="1" applyBorder="1"/>
    <xf numFmtId="4" fontId="3" fillId="0" borderId="10" xfId="0" applyNumberFormat="1" applyFont="1" applyBorder="1"/>
    <xf numFmtId="0" fontId="3" fillId="0" borderId="11" xfId="0" applyFont="1" applyBorder="1"/>
    <xf numFmtId="3" fontId="3" fillId="0" borderId="2" xfId="0" applyNumberFormat="1" applyFont="1" applyBorder="1"/>
    <xf numFmtId="37" fontId="3" fillId="0" borderId="2" xfId="1" applyNumberFormat="1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65" fontId="3" fillId="0" borderId="2" xfId="1" applyNumberFormat="1" applyFont="1" applyBorder="1"/>
    <xf numFmtId="3" fontId="3" fillId="0" borderId="12" xfId="0" applyNumberFormat="1" applyFont="1" applyBorder="1"/>
    <xf numFmtId="0" fontId="3" fillId="0" borderId="0" xfId="0" applyFont="1" applyBorder="1" applyAlignment="1">
      <alignment horizontal="right"/>
    </xf>
    <xf numFmtId="0" fontId="18" fillId="0" borderId="11" xfId="0" applyFont="1" applyBorder="1"/>
    <xf numFmtId="3" fontId="18" fillId="0" borderId="2" xfId="0" applyNumberFormat="1" applyFont="1" applyBorder="1"/>
    <xf numFmtId="37" fontId="18" fillId="0" borderId="2" xfId="1" applyNumberFormat="1" applyFont="1" applyBorder="1"/>
    <xf numFmtId="0" fontId="18" fillId="0" borderId="2" xfId="0" applyFont="1" applyBorder="1"/>
    <xf numFmtId="5" fontId="18" fillId="0" borderId="2" xfId="1" applyNumberFormat="1" applyFont="1" applyBorder="1"/>
    <xf numFmtId="3" fontId="18" fillId="0" borderId="12" xfId="0" applyNumberFormat="1" applyFont="1" applyBorder="1"/>
    <xf numFmtId="0" fontId="24" fillId="3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iel">
  <a:themeElements>
    <a:clrScheme name="Oriel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Oriel">
      <a:majorFont>
        <a:latin typeface="Century Schoolbook"/>
        <a:ea typeface=""/>
        <a:cs typeface=""/>
        <a:font script="Jpan" typeface="ＭＳ Ｐ明朝"/>
        <a:font script="Hang" typeface="휴먼매직체"/>
        <a:font script="Hans" typeface="华文楷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entury Schoolbook"/>
        <a:ea typeface=""/>
        <a:cs typeface=""/>
        <a:font script="Jpan" typeface="ＭＳ Ｐ明朝"/>
        <a:font script="Hang" typeface="휴먼매직체"/>
        <a:font script="Hans" typeface="宋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riel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60000"/>
              </a:schemeClr>
            </a:gs>
            <a:gs pos="30000">
              <a:schemeClr val="phClr">
                <a:tint val="38000"/>
                <a:satMod val="260000"/>
              </a:schemeClr>
            </a:gs>
            <a:gs pos="75000">
              <a:schemeClr val="phClr">
                <a:tint val="55000"/>
                <a:satMod val="255000"/>
              </a:schemeClr>
            </a:gs>
            <a:gs pos="100000">
              <a:schemeClr val="phClr">
                <a:tint val="70000"/>
                <a:satMod val="255000"/>
              </a:schemeClr>
            </a:gs>
          </a:gsLst>
          <a:path path="circle">
            <a:fillToRect l="5000" t="100000" r="120000" b="10000"/>
          </a:path>
        </a:gradFill>
        <a:gradFill rotWithShape="1">
          <a:gsLst>
            <a:gs pos="0">
              <a:schemeClr val="phClr">
                <a:shade val="63000"/>
                <a:satMod val="165000"/>
              </a:schemeClr>
            </a:gs>
            <a:gs pos="30000">
              <a:schemeClr val="phClr">
                <a:shade val="58000"/>
                <a:satMod val="165000"/>
              </a:schemeClr>
            </a:gs>
            <a:gs pos="75000">
              <a:schemeClr val="phClr">
                <a:shade val="30000"/>
                <a:satMod val="175000"/>
              </a:schemeClr>
            </a:gs>
            <a:gs pos="100000">
              <a:schemeClr val="phClr">
                <a:shade val="15000"/>
                <a:satMod val="175000"/>
              </a:schemeClr>
            </a:gs>
          </a:gsLst>
          <a:path path="circle">
            <a:fillToRect l="5000" t="100000" r="120000" b="10000"/>
          </a:path>
        </a:gradFill>
      </a:fillStyleLst>
      <a:lnStyleLst>
        <a:ln w="12700" cap="flat" cmpd="sng" algn="ctr">
          <a:solidFill>
            <a:schemeClr val="phClr">
              <a:shade val="70000"/>
              <a:satMod val="15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0000" dir="5400000" rotWithShape="0">
              <a:srgbClr val="000000">
                <a:alpha val="42000"/>
              </a:srgbClr>
            </a:outerShdw>
          </a:effectLst>
        </a:effectStyle>
        <a:effectStyle>
          <a:effectLst>
            <a:outerShdw blurRad="50800" dist="20000" dir="5400000" rotWithShape="0">
              <a:srgbClr val="000000">
                <a:alpha val="4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0"/>
            </a:lightRig>
          </a:scene3d>
          <a:sp3d>
            <a:bevelT w="47625" h="69850"/>
            <a:contourClr>
              <a:schemeClr val="lt1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8000"/>
                <a:satMod val="125000"/>
              </a:schemeClr>
            </a:gs>
            <a:gs pos="40000">
              <a:schemeClr val="phClr">
                <a:tint val="90000"/>
                <a:shade val="90000"/>
                <a:satMod val="120000"/>
              </a:schemeClr>
            </a:gs>
            <a:gs pos="100000">
              <a:schemeClr val="phClr">
                <a:tint val="5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hade val="80000"/>
              </a:schemeClr>
              <a:schemeClr val="phClr">
                <a:tint val="91000"/>
              </a:schemeClr>
            </a:duotone>
          </a:blip>
          <a:tile tx="0" ty="0" sx="40000" sy="50000" flip="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X32"/>
  <sheetViews>
    <sheetView showRowColHeaders="0" tabSelected="1" view="pageLayout" zoomScaleNormal="100" workbookViewId="0">
      <selection activeCell="Q33" sqref="A1:Q33"/>
    </sheetView>
  </sheetViews>
  <sheetFormatPr defaultRowHeight="14.25"/>
  <cols>
    <col min="2" max="2" width="6.875" customWidth="1"/>
    <col min="3" max="3" width="10" customWidth="1"/>
    <col min="4" max="4" width="4.5" style="3" customWidth="1"/>
    <col min="5" max="5" width="5.875" customWidth="1"/>
    <col min="6" max="6" width="8.625" hidden="1" customWidth="1"/>
    <col min="7" max="7" width="9.75" style="3" customWidth="1"/>
    <col min="8" max="8" width="10.25" customWidth="1"/>
    <col min="9" max="11" width="10.5" customWidth="1"/>
    <col min="12" max="13" width="9.875" customWidth="1"/>
    <col min="14" max="14" width="10.25" customWidth="1"/>
    <col min="15" max="15" width="10.625" customWidth="1"/>
    <col min="16" max="16" width="10" bestFit="1" customWidth="1"/>
    <col min="17" max="17" width="9.375" customWidth="1"/>
  </cols>
  <sheetData>
    <row r="1" spans="1:17">
      <c r="A1" s="8" t="s">
        <v>20</v>
      </c>
      <c r="C1" s="3"/>
      <c r="D1"/>
      <c r="F1" s="3"/>
      <c r="G1"/>
    </row>
    <row r="2" spans="1:17" ht="26.25">
      <c r="A2" s="2" t="s">
        <v>18</v>
      </c>
      <c r="B2" s="2"/>
      <c r="C2" s="4" t="s">
        <v>17</v>
      </c>
      <c r="D2" s="25"/>
      <c r="E2" s="2" t="s">
        <v>16</v>
      </c>
      <c r="F2" s="13" t="s">
        <v>15</v>
      </c>
      <c r="G2" s="86" t="s">
        <v>14</v>
      </c>
      <c r="H2" s="86" t="s">
        <v>13</v>
      </c>
      <c r="I2" s="86" t="s">
        <v>12</v>
      </c>
      <c r="J2" s="86" t="s">
        <v>24</v>
      </c>
      <c r="K2" s="86" t="s">
        <v>26</v>
      </c>
      <c r="L2" s="86" t="s">
        <v>27</v>
      </c>
      <c r="M2" s="86" t="s">
        <v>28</v>
      </c>
      <c r="N2" s="86" t="s">
        <v>29</v>
      </c>
      <c r="O2" s="86" t="s">
        <v>30</v>
      </c>
      <c r="P2" s="86" t="s">
        <v>31</v>
      </c>
      <c r="Q2" s="86" t="s">
        <v>32</v>
      </c>
    </row>
    <row r="3" spans="1:17">
      <c r="A3" s="2" t="s">
        <v>11</v>
      </c>
      <c r="B3" s="1"/>
      <c r="C3" s="5"/>
      <c r="D3" s="1"/>
      <c r="E3" s="1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>
      <c r="A4" s="56" t="s">
        <v>10</v>
      </c>
      <c r="B4" s="57"/>
      <c r="C4" s="58">
        <v>3385000</v>
      </c>
      <c r="D4" s="59" t="s">
        <v>1</v>
      </c>
      <c r="E4" s="59">
        <v>1998</v>
      </c>
      <c r="F4" s="61">
        <v>204900</v>
      </c>
      <c r="G4" s="57">
        <v>194750</v>
      </c>
      <c r="H4" s="57">
        <v>187950</v>
      </c>
      <c r="I4" s="57">
        <v>181150</v>
      </c>
      <c r="J4" s="57">
        <v>170687.5</v>
      </c>
      <c r="K4" s="57">
        <v>146812.5</v>
      </c>
      <c r="L4" s="57">
        <v>0</v>
      </c>
      <c r="M4" s="57">
        <v>0</v>
      </c>
      <c r="N4" s="57">
        <v>0</v>
      </c>
      <c r="O4" s="57">
        <v>0</v>
      </c>
      <c r="P4" s="57">
        <v>0</v>
      </c>
      <c r="Q4" s="62">
        <v>0</v>
      </c>
    </row>
    <row r="5" spans="1:17">
      <c r="A5" s="63" t="s">
        <v>9</v>
      </c>
      <c r="B5" s="64"/>
      <c r="C5" s="65">
        <v>1500000</v>
      </c>
      <c r="D5" s="66" t="s">
        <v>1</v>
      </c>
      <c r="E5" s="66">
        <v>2003</v>
      </c>
      <c r="F5" s="68">
        <v>115756</v>
      </c>
      <c r="G5" s="64">
        <v>112622</v>
      </c>
      <c r="H5" s="64">
        <v>103514.69</v>
      </c>
      <c r="I5" s="64">
        <v>98338.29</v>
      </c>
      <c r="J5" s="64">
        <v>91555.56</v>
      </c>
      <c r="K5" s="64">
        <v>86962.96</v>
      </c>
      <c r="L5" s="64">
        <v>85362.96</v>
      </c>
      <c r="M5" s="64">
        <v>80829.63</v>
      </c>
      <c r="N5" s="64">
        <v>79288.89</v>
      </c>
      <c r="O5" s="64">
        <v>74814.81</v>
      </c>
      <c r="P5" s="64">
        <v>0</v>
      </c>
      <c r="Q5" s="69">
        <v>0</v>
      </c>
    </row>
    <row r="6" spans="1:17">
      <c r="A6" s="63" t="s">
        <v>8</v>
      </c>
      <c r="B6" s="64"/>
      <c r="C6" s="65">
        <v>823000</v>
      </c>
      <c r="D6" s="66" t="s">
        <v>1</v>
      </c>
      <c r="E6" s="66">
        <v>2002</v>
      </c>
      <c r="F6" s="68">
        <v>61926</v>
      </c>
      <c r="G6" s="64">
        <v>60266</v>
      </c>
      <c r="H6" s="64">
        <v>55195.93</v>
      </c>
      <c r="I6" s="64">
        <v>52373.21</v>
      </c>
      <c r="J6" s="64">
        <v>51500</v>
      </c>
      <c r="K6" s="64">
        <v>48916.67</v>
      </c>
      <c r="L6" s="64">
        <v>48016.67</v>
      </c>
      <c r="M6" s="64">
        <v>45466.67</v>
      </c>
      <c r="N6" s="64">
        <v>44600</v>
      </c>
      <c r="O6" s="64">
        <v>42083.33</v>
      </c>
      <c r="P6" s="64">
        <v>0</v>
      </c>
      <c r="Q6" s="69">
        <v>0</v>
      </c>
    </row>
    <row r="7" spans="1:17">
      <c r="A7" s="63" t="s">
        <v>7</v>
      </c>
      <c r="B7" s="64"/>
      <c r="C7" s="65">
        <v>200000</v>
      </c>
      <c r="D7" s="66" t="s">
        <v>1</v>
      </c>
      <c r="E7" s="66">
        <v>2002</v>
      </c>
      <c r="F7" s="68">
        <v>13761</v>
      </c>
      <c r="G7" s="64">
        <v>13393</v>
      </c>
      <c r="H7" s="64">
        <v>12265.76</v>
      </c>
      <c r="I7" s="64">
        <v>11638.49</v>
      </c>
      <c r="J7" s="64">
        <v>11444.44</v>
      </c>
      <c r="K7" s="64">
        <v>10870.37</v>
      </c>
      <c r="L7" s="64">
        <v>10670.37</v>
      </c>
      <c r="M7" s="64">
        <v>10103.700000000001</v>
      </c>
      <c r="N7" s="64">
        <v>9911.11</v>
      </c>
      <c r="O7" s="64">
        <v>9351.85</v>
      </c>
      <c r="P7" s="64">
        <v>0</v>
      </c>
      <c r="Q7" s="69">
        <v>0</v>
      </c>
    </row>
    <row r="8" spans="1:17">
      <c r="A8" s="63" t="s">
        <v>6</v>
      </c>
      <c r="B8" s="64"/>
      <c r="C8" s="65">
        <v>260000</v>
      </c>
      <c r="D8" s="66" t="s">
        <v>1</v>
      </c>
      <c r="E8" s="66">
        <v>2003</v>
      </c>
      <c r="F8" s="68">
        <v>26391</v>
      </c>
      <c r="G8" s="64">
        <v>25469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v>0</v>
      </c>
      <c r="O8" s="64">
        <v>0</v>
      </c>
      <c r="P8" s="64">
        <v>0</v>
      </c>
      <c r="Q8" s="69">
        <v>0</v>
      </c>
    </row>
    <row r="9" spans="1:17">
      <c r="A9" s="63" t="s">
        <v>5</v>
      </c>
      <c r="B9" s="64"/>
      <c r="C9" s="65">
        <v>300000</v>
      </c>
      <c r="D9" s="66" t="s">
        <v>1</v>
      </c>
      <c r="E9" s="79" t="s">
        <v>4</v>
      </c>
      <c r="F9" s="68">
        <v>31294</v>
      </c>
      <c r="G9" s="64">
        <v>20375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0</v>
      </c>
      <c r="Q9" s="69">
        <v>0</v>
      </c>
    </row>
    <row r="10" spans="1:17">
      <c r="A10" s="63" t="s">
        <v>3</v>
      </c>
      <c r="B10" s="64"/>
      <c r="C10" s="65">
        <v>1400000</v>
      </c>
      <c r="D10" s="66" t="s">
        <v>1</v>
      </c>
      <c r="E10" s="66">
        <v>2009</v>
      </c>
      <c r="F10" s="68">
        <v>140000</v>
      </c>
      <c r="G10" s="64">
        <v>137000</v>
      </c>
      <c r="H10" s="64">
        <v>133000</v>
      </c>
      <c r="I10" s="64">
        <v>129000</v>
      </c>
      <c r="J10" s="64">
        <v>125750</v>
      </c>
      <c r="K10" s="64">
        <v>123250</v>
      </c>
      <c r="L10" s="64">
        <v>119500</v>
      </c>
      <c r="M10" s="64">
        <v>114500</v>
      </c>
      <c r="N10" s="64">
        <v>110500</v>
      </c>
      <c r="O10" s="64">
        <v>107500</v>
      </c>
      <c r="P10" s="64">
        <v>107500</v>
      </c>
      <c r="Q10" s="69">
        <v>107500</v>
      </c>
    </row>
    <row r="11" spans="1:17">
      <c r="A11" s="63" t="s">
        <v>2</v>
      </c>
      <c r="B11" s="64"/>
      <c r="C11" s="65">
        <v>1300000</v>
      </c>
      <c r="D11" s="66" t="s">
        <v>1</v>
      </c>
      <c r="E11" s="66">
        <v>2010</v>
      </c>
      <c r="F11" s="68">
        <v>153400</v>
      </c>
      <c r="G11" s="64">
        <v>150800</v>
      </c>
      <c r="H11" s="64">
        <v>148200</v>
      </c>
      <c r="I11" s="64">
        <v>145600</v>
      </c>
      <c r="J11" s="64">
        <v>143000</v>
      </c>
      <c r="K11" s="64">
        <v>140400</v>
      </c>
      <c r="L11" s="64">
        <v>137800</v>
      </c>
      <c r="M11" s="64">
        <v>135200</v>
      </c>
      <c r="N11" s="64">
        <v>132600</v>
      </c>
      <c r="O11" s="64"/>
      <c r="P11" s="64"/>
      <c r="Q11" s="69"/>
    </row>
    <row r="12" spans="1:17">
      <c r="A12" s="80" t="s">
        <v>25</v>
      </c>
      <c r="B12" s="81"/>
      <c r="C12" s="82">
        <v>600000</v>
      </c>
      <c r="D12" s="83" t="s">
        <v>1</v>
      </c>
      <c r="E12" s="83">
        <v>2015</v>
      </c>
      <c r="F12" s="84"/>
      <c r="G12" s="81"/>
      <c r="H12" s="81">
        <v>89416.67</v>
      </c>
      <c r="I12" s="81">
        <v>84750</v>
      </c>
      <c r="J12" s="81">
        <v>83250</v>
      </c>
      <c r="K12" s="81">
        <v>81750</v>
      </c>
      <c r="L12" s="81">
        <v>80250</v>
      </c>
      <c r="M12" s="81">
        <v>78750</v>
      </c>
      <c r="N12" s="81">
        <v>77250</v>
      </c>
      <c r="O12" s="81">
        <v>75750</v>
      </c>
      <c r="P12" s="81">
        <v>75750</v>
      </c>
      <c r="Q12" s="85">
        <v>75750</v>
      </c>
    </row>
    <row r="13" spans="1:17">
      <c r="A13" s="1"/>
      <c r="B13" s="1"/>
      <c r="C13" s="40"/>
      <c r="D13" s="1"/>
      <c r="E13" s="28" t="s">
        <v>0</v>
      </c>
      <c r="F13" s="23">
        <f>SUM(F4:F12)</f>
        <v>747428</v>
      </c>
      <c r="G13" s="9">
        <f>SUM(G4:G12)</f>
        <v>714675</v>
      </c>
      <c r="H13" s="9">
        <f>SUM(H4:H12)</f>
        <v>729543.05</v>
      </c>
      <c r="I13" s="9">
        <f>SUM(I4:I12)</f>
        <v>702849.99</v>
      </c>
      <c r="J13" s="9">
        <f>SUM(J4:J12)</f>
        <v>677187.5</v>
      </c>
      <c r="K13" s="9">
        <f t="shared" ref="K13:O13" si="0">SUM(K4:K12)</f>
        <v>638962.5</v>
      </c>
      <c r="L13" s="9">
        <f t="shared" si="0"/>
        <v>481600</v>
      </c>
      <c r="M13" s="9">
        <f t="shared" si="0"/>
        <v>464850</v>
      </c>
      <c r="N13" s="9">
        <f t="shared" si="0"/>
        <v>454150</v>
      </c>
      <c r="O13" s="9">
        <f t="shared" si="0"/>
        <v>309499.99</v>
      </c>
      <c r="P13" s="9">
        <f t="shared" ref="P13:Q13" si="1">SUM(P4:P12)</f>
        <v>183250</v>
      </c>
      <c r="Q13" s="9">
        <f t="shared" si="1"/>
        <v>183250</v>
      </c>
    </row>
    <row r="14" spans="1:17">
      <c r="A14" s="10" t="s">
        <v>22</v>
      </c>
      <c r="C14" s="6" t="s">
        <v>21</v>
      </c>
      <c r="D14" s="1"/>
      <c r="E14" s="2"/>
      <c r="F14" s="11">
        <v>8150000</v>
      </c>
      <c r="G14" s="26">
        <v>8682947.3599999994</v>
      </c>
      <c r="H14" s="27">
        <v>8922084</v>
      </c>
      <c r="I14" s="27">
        <f>H14*1.025</f>
        <v>9145136.0999999996</v>
      </c>
      <c r="J14" s="27">
        <f>I14*1.025</f>
        <v>9373764.5024999995</v>
      </c>
      <c r="K14" s="27">
        <f t="shared" ref="K14:M14" si="2">J14*1.025</f>
        <v>9608108.6150624994</v>
      </c>
      <c r="L14" s="27">
        <f t="shared" si="2"/>
        <v>9848311.3304390609</v>
      </c>
      <c r="M14" s="27">
        <f t="shared" si="2"/>
        <v>10094519.113700036</v>
      </c>
      <c r="N14" s="27">
        <f t="shared" ref="N14" si="3">M14*1.025</f>
        <v>10346882.091542536</v>
      </c>
      <c r="O14" s="27">
        <f t="shared" ref="O14" si="4">N14*1.025</f>
        <v>10605554.143831098</v>
      </c>
      <c r="P14" s="27">
        <f t="shared" ref="P14" si="5">O14*1.025</f>
        <v>10870692.997426875</v>
      </c>
      <c r="Q14" s="27">
        <f t="shared" ref="Q14" si="6">P14*1.025</f>
        <v>11142460.322362546</v>
      </c>
    </row>
    <row r="15" spans="1:17">
      <c r="A15" s="50" t="s">
        <v>19</v>
      </c>
      <c r="B15" s="51"/>
      <c r="C15" s="52"/>
      <c r="D15" s="51"/>
      <c r="E15" s="51"/>
      <c r="F15" s="53">
        <f>F14*0.1</f>
        <v>815000</v>
      </c>
      <c r="G15" s="54">
        <f>G14*0.1</f>
        <v>868294.73600000003</v>
      </c>
      <c r="H15" s="54">
        <f>H14*0.1</f>
        <v>892208.4</v>
      </c>
      <c r="I15" s="54">
        <f>I14*0.1</f>
        <v>914513.61</v>
      </c>
      <c r="J15" s="54">
        <f>J14*0.1</f>
        <v>937376.45024999999</v>
      </c>
      <c r="K15" s="54">
        <f t="shared" ref="K15:Q15" si="7">K14*0.1</f>
        <v>960810.86150624999</v>
      </c>
      <c r="L15" s="54">
        <f t="shared" si="7"/>
        <v>984831.13304390619</v>
      </c>
      <c r="M15" s="54">
        <f t="shared" si="7"/>
        <v>1009451.9113700036</v>
      </c>
      <c r="N15" s="54">
        <f t="shared" si="7"/>
        <v>1034688.2091542537</v>
      </c>
      <c r="O15" s="54">
        <f t="shared" si="7"/>
        <v>1060555.4143831099</v>
      </c>
      <c r="P15" s="54">
        <f t="shared" si="7"/>
        <v>1087069.2997426875</v>
      </c>
      <c r="Q15" s="55">
        <f t="shared" si="7"/>
        <v>1114246.0322362545</v>
      </c>
    </row>
    <row r="16" spans="1:17">
      <c r="A16" s="45"/>
      <c r="B16" s="48" t="s">
        <v>46</v>
      </c>
      <c r="C16" s="45"/>
      <c r="D16" s="45"/>
      <c r="E16" s="45"/>
      <c r="F16" s="46"/>
      <c r="G16" s="49">
        <f>G15-G13</f>
        <v>153619.73600000003</v>
      </c>
      <c r="H16" s="49">
        <f t="shared" ref="H16:K16" si="8">H15-H13</f>
        <v>162665.34999999998</v>
      </c>
      <c r="I16" s="49">
        <f t="shared" si="8"/>
        <v>211663.62</v>
      </c>
      <c r="J16" s="49">
        <f t="shared" si="8"/>
        <v>260188.95024999999</v>
      </c>
      <c r="K16" s="49">
        <f t="shared" si="8"/>
        <v>321848.36150624999</v>
      </c>
      <c r="L16" s="49">
        <f t="shared" ref="L16" si="9">L15-L13</f>
        <v>503231.13304390619</v>
      </c>
      <c r="M16" s="49">
        <f t="shared" ref="M16" si="10">M15-M13</f>
        <v>544601.9113700036</v>
      </c>
      <c r="N16" s="49">
        <f t="shared" ref="N16" si="11">N15-N13</f>
        <v>580538.20915425371</v>
      </c>
      <c r="O16" s="49">
        <f t="shared" ref="O16" si="12">O15-O13</f>
        <v>751055.4243831099</v>
      </c>
      <c r="P16" s="49">
        <f t="shared" ref="P16" si="13">P15-P13</f>
        <v>903819.29974268749</v>
      </c>
      <c r="Q16" s="49">
        <f t="shared" ref="Q16" si="14">Q15-Q13</f>
        <v>930996.03223625454</v>
      </c>
    </row>
    <row r="17" spans="1:778">
      <c r="A17" s="45"/>
      <c r="B17" s="45"/>
      <c r="C17" s="45"/>
      <c r="D17" s="46"/>
      <c r="E17" s="45"/>
      <c r="F17" s="45"/>
      <c r="G17" s="46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1:778" s="12" customFormat="1" ht="15">
      <c r="A18" s="21" t="s">
        <v>33</v>
      </c>
      <c r="B18" s="45"/>
      <c r="C18" s="45"/>
      <c r="D18" s="46"/>
      <c r="E18" s="45"/>
      <c r="F18" s="45"/>
      <c r="G18" s="47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  <c r="IW18" s="45"/>
      <c r="IX18" s="45"/>
      <c r="IY18" s="45"/>
      <c r="IZ18" s="45"/>
      <c r="JA18" s="45"/>
      <c r="JB18" s="45"/>
      <c r="JC18" s="45"/>
      <c r="JD18" s="45"/>
      <c r="JE18" s="45"/>
      <c r="JF18" s="45"/>
      <c r="JG18" s="45"/>
      <c r="JH18" s="45"/>
      <c r="JI18" s="45"/>
      <c r="JJ18" s="45"/>
      <c r="JK18" s="45"/>
      <c r="JL18" s="45"/>
      <c r="JM18" s="45"/>
      <c r="JN18" s="45"/>
      <c r="JO18" s="45"/>
      <c r="JP18" s="45"/>
      <c r="JQ18" s="45"/>
      <c r="JR18" s="45"/>
      <c r="JS18" s="45"/>
      <c r="JT18" s="45"/>
      <c r="JU18" s="45"/>
      <c r="JV18" s="45"/>
      <c r="JW18" s="45"/>
      <c r="JX18" s="45"/>
      <c r="JY18" s="45"/>
      <c r="JZ18" s="45"/>
      <c r="KA18" s="45"/>
      <c r="KB18" s="45"/>
      <c r="KC18" s="45"/>
      <c r="KD18" s="45"/>
      <c r="KE18" s="45"/>
      <c r="KF18" s="45"/>
      <c r="KG18" s="45"/>
      <c r="KH18" s="45"/>
      <c r="KI18" s="45"/>
      <c r="KJ18" s="45"/>
      <c r="KK18" s="45"/>
      <c r="KL18" s="45"/>
      <c r="KM18" s="45"/>
      <c r="KN18" s="45"/>
      <c r="KO18" s="45"/>
      <c r="KP18" s="45"/>
      <c r="KQ18" s="45"/>
      <c r="KR18" s="45"/>
      <c r="KS18" s="45"/>
      <c r="KT18" s="45"/>
      <c r="KU18" s="45"/>
      <c r="KV18" s="45"/>
      <c r="KW18" s="45"/>
      <c r="KX18" s="45"/>
      <c r="KY18" s="45"/>
      <c r="KZ18" s="45"/>
      <c r="LA18" s="45"/>
      <c r="LB18" s="45"/>
      <c r="LC18" s="45"/>
      <c r="LD18" s="45"/>
      <c r="LE18" s="45"/>
      <c r="LF18" s="45"/>
      <c r="LG18" s="45"/>
      <c r="LH18" s="45"/>
      <c r="LI18" s="45"/>
      <c r="LJ18" s="45"/>
      <c r="LK18" s="45"/>
      <c r="LL18" s="45"/>
      <c r="LM18" s="45"/>
      <c r="LN18" s="45"/>
      <c r="LO18" s="45"/>
      <c r="LP18" s="45"/>
      <c r="LQ18" s="45"/>
      <c r="LR18" s="45"/>
      <c r="LS18" s="45"/>
      <c r="LT18" s="45"/>
      <c r="LU18" s="45"/>
      <c r="LV18" s="45"/>
      <c r="LW18" s="45"/>
      <c r="LX18" s="45"/>
      <c r="LY18" s="45"/>
      <c r="LZ18" s="45"/>
      <c r="MA18" s="45"/>
      <c r="MB18" s="45"/>
      <c r="MC18" s="45"/>
      <c r="MD18" s="45"/>
      <c r="ME18" s="45"/>
      <c r="MF18" s="45"/>
      <c r="MG18" s="45"/>
      <c r="MH18" s="45"/>
      <c r="MI18" s="45"/>
      <c r="MJ18" s="45"/>
      <c r="MK18" s="45"/>
      <c r="ML18" s="45"/>
      <c r="MM18" s="45"/>
      <c r="MN18" s="45"/>
      <c r="MO18" s="45"/>
      <c r="MP18" s="45"/>
      <c r="MQ18" s="45"/>
      <c r="MR18" s="45"/>
      <c r="MS18" s="45"/>
      <c r="MT18" s="45"/>
      <c r="MU18" s="45"/>
      <c r="MV18" s="45"/>
      <c r="MW18" s="45"/>
      <c r="MX18" s="45"/>
      <c r="MY18" s="45"/>
      <c r="MZ18" s="45"/>
      <c r="NA18" s="45"/>
      <c r="NB18" s="45"/>
      <c r="NC18" s="45"/>
      <c r="ND18" s="45"/>
      <c r="NE18" s="45"/>
      <c r="NF18" s="45"/>
      <c r="NG18" s="45"/>
      <c r="NH18" s="45"/>
      <c r="NI18" s="45"/>
      <c r="NJ18" s="45"/>
      <c r="NK18" s="45"/>
      <c r="NL18" s="45"/>
      <c r="NM18" s="45"/>
      <c r="NN18" s="45"/>
      <c r="NO18" s="45"/>
      <c r="NP18" s="45"/>
      <c r="NQ18" s="45"/>
      <c r="NR18" s="45"/>
      <c r="NS18" s="45"/>
      <c r="NT18" s="45"/>
      <c r="NU18" s="45"/>
      <c r="NV18" s="45"/>
      <c r="NW18" s="45"/>
      <c r="NX18" s="45"/>
      <c r="NY18" s="45"/>
      <c r="NZ18" s="45"/>
      <c r="OA18" s="45"/>
      <c r="OB18" s="45"/>
      <c r="OC18" s="45"/>
      <c r="OD18" s="45"/>
      <c r="OE18" s="45"/>
      <c r="OF18" s="45"/>
      <c r="OG18" s="45"/>
      <c r="OH18" s="45"/>
      <c r="OI18" s="45"/>
      <c r="OJ18" s="45"/>
      <c r="OK18" s="45"/>
      <c r="OL18" s="45"/>
      <c r="OM18" s="45"/>
      <c r="ON18" s="45"/>
      <c r="OO18" s="45"/>
      <c r="OP18" s="45"/>
      <c r="OQ18" s="45"/>
      <c r="OR18" s="45"/>
      <c r="OS18" s="45"/>
      <c r="OT18" s="45"/>
      <c r="OU18" s="45"/>
      <c r="OV18" s="45"/>
      <c r="OW18" s="45"/>
      <c r="OX18" s="45"/>
      <c r="OY18" s="45"/>
      <c r="OZ18" s="45"/>
      <c r="PA18" s="45"/>
      <c r="PB18" s="45"/>
      <c r="PC18" s="45"/>
      <c r="PD18" s="45"/>
      <c r="PE18" s="45"/>
      <c r="PF18" s="45"/>
      <c r="PG18" s="45"/>
      <c r="PH18" s="45"/>
      <c r="PI18" s="45"/>
      <c r="PJ18" s="45"/>
      <c r="PK18" s="45"/>
      <c r="PL18" s="45"/>
      <c r="PM18" s="45"/>
      <c r="PN18" s="45"/>
      <c r="PO18" s="45"/>
      <c r="PP18" s="45"/>
      <c r="PQ18" s="45"/>
      <c r="PR18" s="45"/>
      <c r="PS18" s="45"/>
      <c r="PT18" s="45"/>
      <c r="PU18" s="45"/>
      <c r="PV18" s="45"/>
      <c r="PW18" s="45"/>
      <c r="PX18" s="45"/>
      <c r="PY18" s="45"/>
      <c r="PZ18" s="45"/>
      <c r="QA18" s="45"/>
      <c r="QB18" s="45"/>
      <c r="QC18" s="45"/>
      <c r="QD18" s="45"/>
      <c r="QE18" s="45"/>
      <c r="QF18" s="45"/>
      <c r="QG18" s="45"/>
      <c r="QH18" s="45"/>
      <c r="QI18" s="45"/>
      <c r="QJ18" s="45"/>
      <c r="QK18" s="45"/>
      <c r="QL18" s="45"/>
      <c r="QM18" s="45"/>
      <c r="QN18" s="45"/>
      <c r="QO18" s="45"/>
      <c r="QP18" s="45"/>
      <c r="QQ18" s="45"/>
      <c r="QR18" s="45"/>
      <c r="QS18" s="45"/>
      <c r="QT18" s="45"/>
      <c r="QU18" s="45"/>
      <c r="QV18" s="45"/>
      <c r="QW18" s="45"/>
      <c r="QX18" s="45"/>
      <c r="QY18" s="45"/>
      <c r="QZ18" s="45"/>
      <c r="RA18" s="45"/>
      <c r="RB18" s="45"/>
      <c r="RC18" s="45"/>
      <c r="RD18" s="45"/>
      <c r="RE18" s="45"/>
      <c r="RF18" s="45"/>
      <c r="RG18" s="45"/>
      <c r="RH18" s="45"/>
      <c r="RI18" s="45"/>
      <c r="RJ18" s="45"/>
      <c r="RK18" s="45"/>
      <c r="RL18" s="45"/>
      <c r="RM18" s="45"/>
      <c r="RN18" s="45"/>
      <c r="RO18" s="45"/>
      <c r="RP18" s="45"/>
      <c r="RQ18" s="45"/>
      <c r="RR18" s="45"/>
      <c r="RS18" s="45"/>
      <c r="RT18" s="45"/>
      <c r="RU18" s="45"/>
      <c r="RV18" s="45"/>
      <c r="RW18" s="45"/>
      <c r="RX18" s="45"/>
      <c r="RY18" s="45"/>
      <c r="RZ18" s="45"/>
      <c r="SA18" s="45"/>
      <c r="SB18" s="45"/>
      <c r="SC18" s="45"/>
      <c r="SD18" s="45"/>
      <c r="SE18" s="45"/>
      <c r="SF18" s="45"/>
      <c r="SG18" s="45"/>
      <c r="SH18" s="45"/>
      <c r="SI18" s="45"/>
      <c r="SJ18" s="45"/>
      <c r="SK18" s="45"/>
      <c r="SL18" s="45"/>
      <c r="SM18" s="45"/>
      <c r="SN18" s="45"/>
      <c r="SO18" s="45"/>
      <c r="SP18" s="45"/>
      <c r="SQ18" s="45"/>
      <c r="SR18" s="45"/>
      <c r="SS18" s="45"/>
      <c r="ST18" s="45"/>
      <c r="SU18" s="45"/>
      <c r="SV18" s="45"/>
      <c r="SW18" s="45"/>
      <c r="SX18" s="45"/>
      <c r="SY18" s="45"/>
      <c r="SZ18" s="45"/>
      <c r="TA18" s="45"/>
      <c r="TB18" s="45"/>
      <c r="TC18" s="45"/>
      <c r="TD18" s="45"/>
      <c r="TE18" s="45"/>
      <c r="TF18" s="45"/>
      <c r="TG18" s="45"/>
      <c r="TH18" s="45"/>
      <c r="TI18" s="45"/>
      <c r="TJ18" s="45"/>
      <c r="TK18" s="45"/>
      <c r="TL18" s="45"/>
      <c r="TM18" s="45"/>
      <c r="TN18" s="45"/>
      <c r="TO18" s="45"/>
      <c r="TP18" s="45"/>
      <c r="TQ18" s="45"/>
      <c r="TR18" s="45"/>
      <c r="TS18" s="45"/>
      <c r="TT18" s="45"/>
      <c r="TU18" s="45"/>
      <c r="TV18" s="45"/>
      <c r="TW18" s="45"/>
      <c r="TX18" s="45"/>
      <c r="TY18" s="45"/>
      <c r="TZ18" s="45"/>
      <c r="UA18" s="45"/>
      <c r="UB18" s="45"/>
      <c r="UC18" s="45"/>
      <c r="UD18" s="45"/>
      <c r="UE18" s="45"/>
      <c r="UF18" s="45"/>
      <c r="UG18" s="45"/>
      <c r="UH18" s="45"/>
      <c r="UI18" s="45"/>
      <c r="UJ18" s="45"/>
      <c r="UK18" s="45"/>
      <c r="UL18" s="45"/>
      <c r="UM18" s="45"/>
      <c r="UN18" s="45"/>
      <c r="UO18" s="45"/>
      <c r="UP18" s="45"/>
      <c r="UQ18" s="45"/>
      <c r="UR18" s="45"/>
      <c r="US18" s="45"/>
      <c r="UT18" s="45"/>
      <c r="UU18" s="45"/>
      <c r="UV18" s="45"/>
      <c r="UW18" s="45"/>
      <c r="UX18" s="45"/>
      <c r="UY18" s="45"/>
      <c r="UZ18" s="45"/>
      <c r="VA18" s="45"/>
      <c r="VB18" s="45"/>
      <c r="VC18" s="45"/>
      <c r="VD18" s="45"/>
      <c r="VE18" s="45"/>
      <c r="VF18" s="45"/>
      <c r="VG18" s="45"/>
      <c r="VH18" s="45"/>
      <c r="VI18" s="45"/>
      <c r="VJ18" s="45"/>
      <c r="VK18" s="45"/>
      <c r="VL18" s="45"/>
      <c r="VM18" s="45"/>
      <c r="VN18" s="45"/>
      <c r="VO18" s="45"/>
      <c r="VP18" s="45"/>
      <c r="VQ18" s="45"/>
      <c r="VR18" s="45"/>
      <c r="VS18" s="45"/>
      <c r="VT18" s="45"/>
      <c r="VU18" s="45"/>
      <c r="VV18" s="45"/>
      <c r="VW18" s="45"/>
      <c r="VX18" s="45"/>
      <c r="VY18" s="45"/>
      <c r="VZ18" s="45"/>
      <c r="WA18" s="45"/>
      <c r="WB18" s="45"/>
      <c r="WC18" s="45"/>
      <c r="WD18" s="45"/>
      <c r="WE18" s="45"/>
      <c r="WF18" s="45"/>
      <c r="WG18" s="45"/>
      <c r="WH18" s="45"/>
      <c r="WI18" s="45"/>
      <c r="WJ18" s="45"/>
      <c r="WK18" s="45"/>
      <c r="WL18" s="45"/>
      <c r="WM18" s="45"/>
      <c r="WN18" s="45"/>
      <c r="WO18" s="45"/>
      <c r="WP18" s="45"/>
      <c r="WQ18" s="45"/>
      <c r="WR18" s="45"/>
      <c r="WS18" s="45"/>
      <c r="WT18" s="45"/>
      <c r="WU18" s="45"/>
      <c r="WV18" s="45"/>
      <c r="WW18" s="45"/>
      <c r="WX18" s="45"/>
      <c r="WY18" s="45"/>
      <c r="WZ18" s="45"/>
      <c r="XA18" s="45"/>
      <c r="XB18" s="45"/>
      <c r="XC18" s="45"/>
      <c r="XD18" s="45"/>
      <c r="XE18" s="45"/>
      <c r="XF18" s="45"/>
      <c r="XG18" s="45"/>
      <c r="XH18" s="45"/>
      <c r="XI18" s="45"/>
      <c r="XJ18" s="45"/>
      <c r="XK18" s="45"/>
      <c r="XL18" s="45"/>
      <c r="XM18" s="45"/>
      <c r="XN18" s="45"/>
      <c r="XO18" s="45"/>
      <c r="XP18" s="45"/>
      <c r="XQ18" s="45"/>
      <c r="XR18" s="45"/>
      <c r="XS18" s="45"/>
      <c r="XT18" s="45"/>
      <c r="XU18" s="45"/>
      <c r="XV18" s="45"/>
      <c r="XW18" s="45"/>
      <c r="XX18" s="45"/>
      <c r="XY18" s="45"/>
      <c r="XZ18" s="45"/>
      <c r="YA18" s="45"/>
      <c r="YB18" s="45"/>
      <c r="YC18" s="45"/>
      <c r="YD18" s="45"/>
      <c r="YE18" s="45"/>
      <c r="YF18" s="45"/>
      <c r="YG18" s="45"/>
      <c r="YH18" s="45"/>
      <c r="YI18" s="45"/>
      <c r="YJ18" s="45"/>
      <c r="YK18" s="45"/>
      <c r="YL18" s="45"/>
      <c r="YM18" s="45"/>
      <c r="YN18" s="45"/>
      <c r="YO18" s="45"/>
      <c r="YP18" s="45"/>
      <c r="YQ18" s="45"/>
      <c r="YR18" s="45"/>
      <c r="YS18" s="45"/>
      <c r="YT18" s="45"/>
      <c r="YU18" s="45"/>
      <c r="YV18" s="45"/>
      <c r="YW18" s="45"/>
      <c r="YX18" s="45"/>
      <c r="YY18" s="45"/>
      <c r="YZ18" s="45"/>
      <c r="ZA18" s="45"/>
      <c r="ZB18" s="45"/>
      <c r="ZC18" s="45"/>
      <c r="ZD18" s="45"/>
      <c r="ZE18" s="45"/>
      <c r="ZF18" s="45"/>
      <c r="ZG18" s="45"/>
      <c r="ZH18" s="45"/>
      <c r="ZI18" s="45"/>
      <c r="ZJ18" s="45"/>
      <c r="ZK18" s="45"/>
      <c r="ZL18" s="45"/>
      <c r="ZM18" s="45"/>
      <c r="ZN18" s="45"/>
      <c r="ZO18" s="45"/>
      <c r="ZP18" s="45"/>
      <c r="ZQ18" s="45"/>
      <c r="ZR18" s="45"/>
      <c r="ZS18" s="45"/>
      <c r="ZT18" s="45"/>
      <c r="ZU18" s="45"/>
      <c r="ZV18" s="45"/>
      <c r="ZW18" s="45"/>
      <c r="ZX18" s="45"/>
      <c r="ZY18" s="45"/>
      <c r="ZZ18" s="45"/>
      <c r="AAA18" s="45"/>
      <c r="AAB18" s="45"/>
      <c r="AAC18" s="45"/>
      <c r="AAD18" s="45"/>
      <c r="AAE18" s="45"/>
      <c r="AAF18" s="45"/>
      <c r="AAG18" s="45"/>
      <c r="AAH18" s="45"/>
      <c r="AAI18" s="45"/>
      <c r="AAJ18" s="45"/>
      <c r="AAK18" s="45"/>
      <c r="AAL18" s="45"/>
      <c r="AAM18" s="45"/>
      <c r="AAN18" s="45"/>
      <c r="AAO18" s="45"/>
      <c r="AAP18" s="45"/>
      <c r="AAQ18" s="45"/>
      <c r="AAR18" s="45"/>
      <c r="AAS18" s="45"/>
      <c r="AAT18" s="45"/>
      <c r="AAU18" s="45"/>
      <c r="AAV18" s="45"/>
      <c r="AAW18" s="45"/>
      <c r="AAX18" s="45"/>
      <c r="AAY18" s="45"/>
      <c r="AAZ18" s="45"/>
      <c r="ABA18" s="45"/>
      <c r="ABB18" s="45"/>
      <c r="ABC18" s="45"/>
      <c r="ABD18" s="45"/>
      <c r="ABE18" s="45"/>
      <c r="ABF18" s="45"/>
      <c r="ABG18" s="45"/>
      <c r="ABH18" s="45"/>
      <c r="ABI18" s="45"/>
      <c r="ABJ18" s="45"/>
      <c r="ABK18" s="45"/>
      <c r="ABL18" s="45"/>
      <c r="ABM18" s="45"/>
      <c r="ABN18" s="45"/>
      <c r="ABO18" s="45"/>
      <c r="ABP18" s="45"/>
      <c r="ABQ18" s="45"/>
      <c r="ABR18" s="45"/>
      <c r="ABS18" s="45"/>
      <c r="ABT18" s="45"/>
      <c r="ABU18" s="45"/>
      <c r="ABV18" s="45"/>
      <c r="ABW18" s="45"/>
      <c r="ABX18" s="45"/>
      <c r="ABY18" s="45"/>
      <c r="ABZ18" s="45"/>
      <c r="ACA18" s="45"/>
      <c r="ACB18" s="45"/>
      <c r="ACC18" s="45"/>
      <c r="ACD18" s="45"/>
      <c r="ACE18" s="45"/>
      <c r="ACF18" s="45"/>
      <c r="ACG18" s="45"/>
      <c r="ACH18" s="45"/>
      <c r="ACI18" s="45"/>
      <c r="ACJ18" s="45"/>
      <c r="ACK18" s="45"/>
      <c r="ACL18" s="45"/>
      <c r="ACM18" s="45"/>
      <c r="ACN18" s="45"/>
      <c r="ACO18" s="45"/>
      <c r="ACP18" s="45"/>
      <c r="ACQ18" s="45"/>
      <c r="ACR18" s="45"/>
      <c r="ACS18" s="45"/>
      <c r="ACT18" s="45"/>
      <c r="ACU18" s="45"/>
      <c r="ACV18" s="45"/>
      <c r="ACW18" s="45"/>
      <c r="ACX18" s="45"/>
    </row>
    <row r="19" spans="1:778">
      <c r="A19" s="56" t="s">
        <v>34</v>
      </c>
      <c r="B19" s="57"/>
      <c r="C19" s="58">
        <v>6593000</v>
      </c>
      <c r="D19" s="59" t="s">
        <v>1</v>
      </c>
      <c r="E19" s="60">
        <v>2002</v>
      </c>
      <c r="F19" s="61">
        <v>204900</v>
      </c>
      <c r="G19" s="57">
        <v>0</v>
      </c>
      <c r="H19" s="57"/>
      <c r="I19" s="57"/>
      <c r="J19" s="57"/>
      <c r="K19" s="57"/>
      <c r="L19" s="57"/>
      <c r="M19" s="57"/>
      <c r="N19" s="57"/>
      <c r="O19" s="57"/>
      <c r="P19" s="57"/>
      <c r="Q19" s="62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  <c r="LZ19" s="45"/>
      <c r="MA19" s="45"/>
      <c r="MB19" s="45"/>
      <c r="MC19" s="45"/>
      <c r="MD19" s="45"/>
      <c r="ME19" s="45"/>
      <c r="MF19" s="45"/>
      <c r="MG19" s="45"/>
      <c r="MH19" s="45"/>
      <c r="MI19" s="45"/>
      <c r="MJ19" s="45"/>
      <c r="MK19" s="45"/>
      <c r="ML19" s="45"/>
      <c r="MM19" s="45"/>
      <c r="MN19" s="45"/>
      <c r="MO19" s="45"/>
      <c r="MP19" s="45"/>
      <c r="MQ19" s="45"/>
      <c r="MR19" s="45"/>
      <c r="MS19" s="45"/>
      <c r="MT19" s="45"/>
      <c r="MU19" s="45"/>
      <c r="MV19" s="45"/>
      <c r="MW19" s="45"/>
      <c r="MX19" s="45"/>
      <c r="MY19" s="45"/>
      <c r="MZ19" s="45"/>
      <c r="NA19" s="45"/>
      <c r="NB19" s="45"/>
      <c r="NC19" s="45"/>
      <c r="ND19" s="45"/>
      <c r="NE19" s="45"/>
      <c r="NF19" s="45"/>
      <c r="NG19" s="45"/>
      <c r="NH19" s="45"/>
      <c r="NI19" s="45"/>
      <c r="NJ19" s="45"/>
      <c r="NK19" s="45"/>
      <c r="NL19" s="45"/>
      <c r="NM19" s="45"/>
      <c r="NN19" s="45"/>
      <c r="NO19" s="45"/>
      <c r="NP19" s="45"/>
      <c r="NQ19" s="45"/>
      <c r="NR19" s="45"/>
      <c r="NS19" s="45"/>
      <c r="NT19" s="45"/>
      <c r="NU19" s="45"/>
      <c r="NV19" s="45"/>
      <c r="NW19" s="45"/>
      <c r="NX19" s="45"/>
      <c r="NY19" s="45"/>
      <c r="NZ19" s="45"/>
      <c r="OA19" s="45"/>
      <c r="OB19" s="45"/>
      <c r="OC19" s="45"/>
      <c r="OD19" s="45"/>
      <c r="OE19" s="45"/>
      <c r="OF19" s="45"/>
      <c r="OG19" s="45"/>
      <c r="OH19" s="45"/>
      <c r="OI19" s="45"/>
      <c r="OJ19" s="45"/>
      <c r="OK19" s="45"/>
      <c r="OL19" s="45"/>
      <c r="OM19" s="45"/>
      <c r="ON19" s="45"/>
      <c r="OO19" s="45"/>
      <c r="OP19" s="45"/>
      <c r="OQ19" s="45"/>
      <c r="OR19" s="45"/>
      <c r="OS19" s="45"/>
      <c r="OT19" s="45"/>
      <c r="OU19" s="45"/>
      <c r="OV19" s="45"/>
      <c r="OW19" s="45"/>
      <c r="OX19" s="45"/>
      <c r="OY19" s="45"/>
      <c r="OZ19" s="45"/>
      <c r="PA19" s="45"/>
      <c r="PB19" s="45"/>
      <c r="PC19" s="45"/>
      <c r="PD19" s="45"/>
      <c r="PE19" s="45"/>
      <c r="PF19" s="45"/>
      <c r="PG19" s="45"/>
      <c r="PH19" s="45"/>
      <c r="PI19" s="45"/>
      <c r="PJ19" s="45"/>
      <c r="PK19" s="45"/>
      <c r="PL19" s="45"/>
      <c r="PM19" s="45"/>
      <c r="PN19" s="45"/>
      <c r="PO19" s="45"/>
      <c r="PP19" s="45"/>
      <c r="PQ19" s="45"/>
      <c r="PR19" s="45"/>
      <c r="PS19" s="45"/>
      <c r="PT19" s="45"/>
      <c r="PU19" s="45"/>
      <c r="PV19" s="45"/>
      <c r="PW19" s="45"/>
      <c r="PX19" s="45"/>
      <c r="PY19" s="45"/>
      <c r="PZ19" s="45"/>
      <c r="QA19" s="45"/>
      <c r="QB19" s="45"/>
      <c r="QC19" s="45"/>
      <c r="QD19" s="45"/>
      <c r="QE19" s="45"/>
      <c r="QF19" s="45"/>
      <c r="QG19" s="45"/>
      <c r="QH19" s="45"/>
      <c r="QI19" s="45"/>
      <c r="QJ19" s="45"/>
      <c r="QK19" s="45"/>
      <c r="QL19" s="45"/>
      <c r="QM19" s="45"/>
      <c r="QN19" s="45"/>
      <c r="QO19" s="45"/>
      <c r="QP19" s="45"/>
      <c r="QQ19" s="45"/>
      <c r="QR19" s="45"/>
      <c r="QS19" s="45"/>
      <c r="QT19" s="45"/>
      <c r="QU19" s="45"/>
      <c r="QV19" s="45"/>
      <c r="QW19" s="45"/>
      <c r="QX19" s="45"/>
      <c r="QY19" s="45"/>
      <c r="QZ19" s="45"/>
      <c r="RA19" s="45"/>
      <c r="RB19" s="45"/>
      <c r="RC19" s="45"/>
      <c r="RD19" s="45"/>
      <c r="RE19" s="45"/>
      <c r="RF19" s="45"/>
      <c r="RG19" s="45"/>
      <c r="RH19" s="45"/>
      <c r="RI19" s="45"/>
      <c r="RJ19" s="45"/>
      <c r="RK19" s="45"/>
      <c r="RL19" s="45"/>
      <c r="RM19" s="45"/>
      <c r="RN19" s="45"/>
      <c r="RO19" s="45"/>
      <c r="RP19" s="45"/>
      <c r="RQ19" s="45"/>
      <c r="RR19" s="45"/>
      <c r="RS19" s="45"/>
      <c r="RT19" s="45"/>
      <c r="RU19" s="45"/>
      <c r="RV19" s="45"/>
      <c r="RW19" s="45"/>
      <c r="RX19" s="45"/>
      <c r="RY19" s="45"/>
      <c r="RZ19" s="45"/>
      <c r="SA19" s="45"/>
      <c r="SB19" s="45"/>
      <c r="SC19" s="45"/>
      <c r="SD19" s="45"/>
      <c r="SE19" s="45"/>
      <c r="SF19" s="45"/>
      <c r="SG19" s="45"/>
      <c r="SH19" s="45"/>
      <c r="SI19" s="45"/>
      <c r="SJ19" s="45"/>
      <c r="SK19" s="45"/>
      <c r="SL19" s="45"/>
      <c r="SM19" s="45"/>
      <c r="SN19" s="45"/>
      <c r="SO19" s="45"/>
      <c r="SP19" s="45"/>
      <c r="SQ19" s="45"/>
      <c r="SR19" s="45"/>
      <c r="SS19" s="45"/>
      <c r="ST19" s="45"/>
      <c r="SU19" s="45"/>
      <c r="SV19" s="45"/>
      <c r="SW19" s="45"/>
      <c r="SX19" s="45"/>
      <c r="SY19" s="45"/>
      <c r="SZ19" s="45"/>
      <c r="TA19" s="45"/>
      <c r="TB19" s="45"/>
      <c r="TC19" s="45"/>
      <c r="TD19" s="45"/>
      <c r="TE19" s="45"/>
      <c r="TF19" s="45"/>
      <c r="TG19" s="45"/>
      <c r="TH19" s="45"/>
      <c r="TI19" s="45"/>
      <c r="TJ19" s="45"/>
      <c r="TK19" s="45"/>
      <c r="TL19" s="45"/>
      <c r="TM19" s="45"/>
      <c r="TN19" s="45"/>
      <c r="TO19" s="45"/>
      <c r="TP19" s="45"/>
      <c r="TQ19" s="45"/>
      <c r="TR19" s="45"/>
      <c r="TS19" s="45"/>
      <c r="TT19" s="45"/>
      <c r="TU19" s="45"/>
      <c r="TV19" s="45"/>
      <c r="TW19" s="45"/>
      <c r="TX19" s="45"/>
      <c r="TY19" s="45"/>
      <c r="TZ19" s="45"/>
      <c r="UA19" s="45"/>
      <c r="UB19" s="45"/>
      <c r="UC19" s="45"/>
      <c r="UD19" s="45"/>
      <c r="UE19" s="45"/>
      <c r="UF19" s="45"/>
      <c r="UG19" s="45"/>
      <c r="UH19" s="45"/>
      <c r="UI19" s="45"/>
      <c r="UJ19" s="45"/>
      <c r="UK19" s="45"/>
      <c r="UL19" s="45"/>
      <c r="UM19" s="45"/>
      <c r="UN19" s="45"/>
      <c r="UO19" s="45"/>
      <c r="UP19" s="45"/>
      <c r="UQ19" s="45"/>
      <c r="UR19" s="45"/>
      <c r="US19" s="45"/>
      <c r="UT19" s="45"/>
      <c r="UU19" s="45"/>
      <c r="UV19" s="45"/>
      <c r="UW19" s="45"/>
      <c r="UX19" s="45"/>
      <c r="UY19" s="45"/>
      <c r="UZ19" s="45"/>
      <c r="VA19" s="45"/>
      <c r="VB19" s="45"/>
      <c r="VC19" s="45"/>
      <c r="VD19" s="45"/>
      <c r="VE19" s="45"/>
      <c r="VF19" s="45"/>
      <c r="VG19" s="45"/>
      <c r="VH19" s="45"/>
      <c r="VI19" s="45"/>
      <c r="VJ19" s="45"/>
      <c r="VK19" s="45"/>
      <c r="VL19" s="45"/>
      <c r="VM19" s="45"/>
      <c r="VN19" s="45"/>
      <c r="VO19" s="45"/>
      <c r="VP19" s="45"/>
      <c r="VQ19" s="45"/>
      <c r="VR19" s="45"/>
      <c r="VS19" s="45"/>
      <c r="VT19" s="45"/>
      <c r="VU19" s="45"/>
      <c r="VV19" s="45"/>
      <c r="VW19" s="45"/>
      <c r="VX19" s="45"/>
      <c r="VY19" s="45"/>
      <c r="VZ19" s="45"/>
      <c r="WA19" s="45"/>
      <c r="WB19" s="45"/>
      <c r="WC19" s="45"/>
      <c r="WD19" s="45"/>
      <c r="WE19" s="45"/>
      <c r="WF19" s="45"/>
      <c r="WG19" s="45"/>
      <c r="WH19" s="45"/>
      <c r="WI19" s="45"/>
      <c r="WJ19" s="45"/>
      <c r="WK19" s="45"/>
      <c r="WL19" s="45"/>
      <c r="WM19" s="45"/>
      <c r="WN19" s="45"/>
      <c r="WO19" s="45"/>
      <c r="WP19" s="45"/>
      <c r="WQ19" s="45"/>
      <c r="WR19" s="45"/>
      <c r="WS19" s="45"/>
      <c r="WT19" s="45"/>
      <c r="WU19" s="45"/>
      <c r="WV19" s="45"/>
      <c r="WW19" s="45"/>
      <c r="WX19" s="45"/>
      <c r="WY19" s="45"/>
      <c r="WZ19" s="45"/>
      <c r="XA19" s="45"/>
      <c r="XB19" s="45"/>
      <c r="XC19" s="45"/>
      <c r="XD19" s="45"/>
      <c r="XE19" s="45"/>
      <c r="XF19" s="45"/>
      <c r="XG19" s="45"/>
      <c r="XH19" s="45"/>
      <c r="XI19" s="45"/>
      <c r="XJ19" s="45"/>
      <c r="XK19" s="45"/>
      <c r="XL19" s="45"/>
      <c r="XM19" s="45"/>
      <c r="XN19" s="45"/>
      <c r="XO19" s="45"/>
      <c r="XP19" s="45"/>
      <c r="XQ19" s="45"/>
      <c r="XR19" s="45"/>
      <c r="XS19" s="45"/>
      <c r="XT19" s="45"/>
      <c r="XU19" s="45"/>
      <c r="XV19" s="45"/>
      <c r="XW19" s="45"/>
      <c r="XX19" s="45"/>
      <c r="XY19" s="45"/>
      <c r="XZ19" s="45"/>
      <c r="YA19" s="45"/>
      <c r="YB19" s="45"/>
      <c r="YC19" s="45"/>
      <c r="YD19" s="45"/>
      <c r="YE19" s="45"/>
      <c r="YF19" s="45"/>
      <c r="YG19" s="45"/>
      <c r="YH19" s="45"/>
      <c r="YI19" s="45"/>
      <c r="YJ19" s="45"/>
      <c r="YK19" s="45"/>
      <c r="YL19" s="45"/>
      <c r="YM19" s="45"/>
      <c r="YN19" s="45"/>
      <c r="YO19" s="45"/>
      <c r="YP19" s="45"/>
      <c r="YQ19" s="45"/>
      <c r="YR19" s="45"/>
      <c r="YS19" s="45"/>
      <c r="YT19" s="45"/>
      <c r="YU19" s="45"/>
      <c r="YV19" s="45"/>
      <c r="YW19" s="45"/>
      <c r="YX19" s="45"/>
      <c r="YY19" s="45"/>
      <c r="YZ19" s="45"/>
      <c r="ZA19" s="45"/>
      <c r="ZB19" s="45"/>
      <c r="ZC19" s="45"/>
      <c r="ZD19" s="45"/>
      <c r="ZE19" s="45"/>
      <c r="ZF19" s="45"/>
      <c r="ZG19" s="45"/>
      <c r="ZH19" s="45"/>
      <c r="ZI19" s="45"/>
      <c r="ZJ19" s="45"/>
      <c r="ZK19" s="45"/>
      <c r="ZL19" s="45"/>
      <c r="ZM19" s="45"/>
      <c r="ZN19" s="45"/>
      <c r="ZO19" s="45"/>
      <c r="ZP19" s="45"/>
      <c r="ZQ19" s="45"/>
      <c r="ZR19" s="45"/>
      <c r="ZS19" s="45"/>
      <c r="ZT19" s="45"/>
      <c r="ZU19" s="45"/>
      <c r="ZV19" s="45"/>
      <c r="ZW19" s="45"/>
      <c r="ZX19" s="45"/>
      <c r="ZY19" s="45"/>
      <c r="ZZ19" s="45"/>
      <c r="AAA19" s="45"/>
      <c r="AAB19" s="45"/>
      <c r="AAC19" s="45"/>
      <c r="AAD19" s="45"/>
      <c r="AAE19" s="45"/>
      <c r="AAF19" s="45"/>
      <c r="AAG19" s="45"/>
      <c r="AAH19" s="45"/>
      <c r="AAI19" s="45"/>
      <c r="AAJ19" s="45"/>
      <c r="AAK19" s="45"/>
      <c r="AAL19" s="45"/>
      <c r="AAM19" s="45"/>
      <c r="AAN19" s="45"/>
      <c r="AAO19" s="45"/>
      <c r="AAP19" s="45"/>
      <c r="AAQ19" s="45"/>
      <c r="AAR19" s="45"/>
      <c r="AAS19" s="45"/>
      <c r="AAT19" s="45"/>
      <c r="AAU19" s="45"/>
      <c r="AAV19" s="45"/>
      <c r="AAW19" s="45"/>
      <c r="AAX19" s="45"/>
      <c r="AAY19" s="45"/>
      <c r="AAZ19" s="45"/>
      <c r="ABA19" s="45"/>
      <c r="ABB19" s="45"/>
      <c r="ABC19" s="45"/>
      <c r="ABD19" s="45"/>
      <c r="ABE19" s="45"/>
      <c r="ABF19" s="45"/>
      <c r="ABG19" s="45"/>
      <c r="ABH19" s="45"/>
      <c r="ABI19" s="45"/>
      <c r="ABJ19" s="45"/>
      <c r="ABK19" s="45"/>
      <c r="ABL19" s="45"/>
      <c r="ABM19" s="45"/>
      <c r="ABN19" s="45"/>
      <c r="ABO19" s="45"/>
      <c r="ABP19" s="45"/>
      <c r="ABQ19" s="45"/>
      <c r="ABR19" s="45"/>
      <c r="ABS19" s="45"/>
      <c r="ABT19" s="45"/>
      <c r="ABU19" s="45"/>
      <c r="ABV19" s="45"/>
      <c r="ABW19" s="45"/>
      <c r="ABX19" s="45"/>
      <c r="ABY19" s="45"/>
      <c r="ABZ19" s="45"/>
      <c r="ACA19" s="45"/>
      <c r="ACB19" s="45"/>
      <c r="ACC19" s="45"/>
      <c r="ACD19" s="45"/>
      <c r="ACE19" s="45"/>
      <c r="ACF19" s="45"/>
      <c r="ACG19" s="45"/>
      <c r="ACH19" s="45"/>
      <c r="ACI19" s="45"/>
      <c r="ACJ19" s="45"/>
      <c r="ACK19" s="45"/>
      <c r="ACL19" s="45"/>
      <c r="ACM19" s="45"/>
      <c r="ACN19" s="45"/>
      <c r="ACO19" s="45"/>
      <c r="ACP19" s="45"/>
      <c r="ACQ19" s="45"/>
      <c r="ACR19" s="45"/>
      <c r="ACS19" s="45"/>
      <c r="ACT19" s="45"/>
      <c r="ACU19" s="45"/>
      <c r="ACV19" s="45"/>
      <c r="ACW19" s="45"/>
      <c r="ACX19" s="45"/>
    </row>
    <row r="20" spans="1:778">
      <c r="A20" s="63" t="s">
        <v>39</v>
      </c>
      <c r="B20" s="64"/>
      <c r="C20" s="65">
        <v>2605000</v>
      </c>
      <c r="D20" s="66" t="s">
        <v>1</v>
      </c>
      <c r="E20" s="67">
        <v>1996</v>
      </c>
      <c r="F20" s="68">
        <v>61926</v>
      </c>
      <c r="G20" s="64">
        <f>264000*0.12</f>
        <v>31680</v>
      </c>
      <c r="H20" s="64">
        <v>32954</v>
      </c>
      <c r="I20" s="64"/>
      <c r="J20" s="64"/>
      <c r="K20" s="64"/>
      <c r="L20" s="64"/>
      <c r="M20" s="64"/>
      <c r="N20" s="64"/>
      <c r="O20" s="64"/>
      <c r="P20" s="64"/>
      <c r="Q20" s="69"/>
    </row>
    <row r="21" spans="1:778">
      <c r="A21" s="63" t="s">
        <v>42</v>
      </c>
      <c r="B21" s="64"/>
      <c r="C21" s="65">
        <v>1800000</v>
      </c>
      <c r="D21" s="66" t="s">
        <v>1</v>
      </c>
      <c r="E21" s="67">
        <v>2013</v>
      </c>
      <c r="F21" s="68">
        <v>26391</v>
      </c>
      <c r="G21" s="64">
        <f>234000*0.045</f>
        <v>10530</v>
      </c>
      <c r="H21" s="64">
        <f>228600*0.045</f>
        <v>10287</v>
      </c>
      <c r="I21" s="64">
        <f>223200*0.045</f>
        <v>10044</v>
      </c>
      <c r="J21" s="64">
        <f>217800*0.045</f>
        <v>9801</v>
      </c>
      <c r="K21" s="64">
        <f>212400*0.045</f>
        <v>9558</v>
      </c>
      <c r="L21" s="64">
        <f>207000*0.045</f>
        <v>9315</v>
      </c>
      <c r="M21" s="64">
        <f>201600*0.045</f>
        <v>9072</v>
      </c>
      <c r="N21" s="64">
        <f>196200*0.045</f>
        <v>8829</v>
      </c>
      <c r="O21" s="64">
        <f>190800*0.045</f>
        <v>8586</v>
      </c>
      <c r="P21" s="64">
        <f>185400*0.045</f>
        <v>8343</v>
      </c>
      <c r="Q21" s="69"/>
    </row>
    <row r="22" spans="1:778">
      <c r="A22" s="63" t="s">
        <v>35</v>
      </c>
      <c r="B22" s="64"/>
      <c r="C22" s="65">
        <v>1500000</v>
      </c>
      <c r="D22" s="66" t="s">
        <v>1</v>
      </c>
      <c r="E22" s="67">
        <v>2011</v>
      </c>
      <c r="F22" s="45"/>
      <c r="G22" s="43">
        <f>174563*0.1</f>
        <v>17456.3</v>
      </c>
      <c r="H22" s="44">
        <f>171563*0.1</f>
        <v>17156.3</v>
      </c>
      <c r="I22" s="44">
        <f>168563*0.1</f>
        <v>16856.3</v>
      </c>
      <c r="J22" s="44">
        <f>165563*0.1</f>
        <v>16556.3</v>
      </c>
      <c r="K22" s="44">
        <f>162563*0.1</f>
        <v>16256.300000000001</v>
      </c>
      <c r="L22" s="44">
        <f>159375*0.1</f>
        <v>15937.5</v>
      </c>
      <c r="M22" s="44">
        <f>155813*0.1</f>
        <v>15581.300000000001</v>
      </c>
      <c r="N22" s="44">
        <f>151969*0.1</f>
        <v>15196.900000000001</v>
      </c>
      <c r="O22" s="44">
        <v>0</v>
      </c>
      <c r="P22" s="70"/>
      <c r="Q22" s="71"/>
    </row>
    <row r="23" spans="1:778">
      <c r="A23" s="63" t="s">
        <v>40</v>
      </c>
      <c r="B23" s="64"/>
      <c r="C23" s="65">
        <v>2500000</v>
      </c>
      <c r="D23" s="66" t="s">
        <v>1</v>
      </c>
      <c r="E23" s="67">
        <v>2017</v>
      </c>
      <c r="F23" s="68">
        <v>31294</v>
      </c>
      <c r="G23" s="64"/>
      <c r="H23" s="64"/>
      <c r="I23" s="64">
        <f>237500*0.12</f>
        <v>28500</v>
      </c>
      <c r="J23" s="64">
        <f>231875*0.12</f>
        <v>27825</v>
      </c>
      <c r="K23" s="64">
        <f>226250*0.12</f>
        <v>27150</v>
      </c>
      <c r="L23" s="64">
        <f>220625*0.12</f>
        <v>26475</v>
      </c>
      <c r="M23" s="64">
        <f>215000*0.12</f>
        <v>25800</v>
      </c>
      <c r="N23" s="64">
        <f>209375*0.12</f>
        <v>25125</v>
      </c>
      <c r="O23" s="64">
        <f>203750*0.12</f>
        <v>24450</v>
      </c>
      <c r="P23" s="64">
        <f>198125*0.12</f>
        <v>23775</v>
      </c>
      <c r="Q23" s="69">
        <f>192500*0.12</f>
        <v>23100</v>
      </c>
    </row>
    <row r="24" spans="1:778">
      <c r="A24" s="63" t="s">
        <v>41</v>
      </c>
      <c r="B24" s="64"/>
      <c r="C24" s="65">
        <v>1600000</v>
      </c>
      <c r="D24" s="66" t="s">
        <v>1</v>
      </c>
      <c r="E24" s="67">
        <v>2016</v>
      </c>
      <c r="F24" s="68">
        <v>140000</v>
      </c>
      <c r="G24" s="64"/>
      <c r="H24" s="64">
        <v>57375</v>
      </c>
      <c r="I24" s="64">
        <v>29706</v>
      </c>
      <c r="J24" s="64">
        <v>29083</v>
      </c>
      <c r="K24" s="64">
        <v>28459</v>
      </c>
      <c r="L24" s="64">
        <v>27792</v>
      </c>
      <c r="M24" s="64">
        <v>27124</v>
      </c>
      <c r="N24" s="64">
        <v>26456</v>
      </c>
      <c r="O24" s="64">
        <v>25788</v>
      </c>
      <c r="P24" s="64">
        <v>25076</v>
      </c>
      <c r="Q24" s="69">
        <v>24364</v>
      </c>
    </row>
    <row r="25" spans="1:778">
      <c r="A25" s="72" t="s">
        <v>44</v>
      </c>
      <c r="B25" s="73"/>
      <c r="C25" s="74"/>
      <c r="D25" s="75" t="s">
        <v>1</v>
      </c>
      <c r="E25" s="76" t="s">
        <v>36</v>
      </c>
      <c r="F25" s="77">
        <v>153400</v>
      </c>
      <c r="G25" s="73"/>
      <c r="H25" s="73"/>
      <c r="I25" s="73"/>
      <c r="J25" s="12"/>
      <c r="K25" s="73"/>
      <c r="L25" s="73"/>
      <c r="M25" s="73"/>
      <c r="N25" s="73"/>
      <c r="O25" s="73"/>
      <c r="P25" s="73"/>
      <c r="Q25" s="78"/>
    </row>
    <row r="26" spans="1:778">
      <c r="A26" s="1" t="s">
        <v>43</v>
      </c>
      <c r="C26" s="41"/>
    </row>
    <row r="27" spans="1:778">
      <c r="A27" s="1"/>
      <c r="B27" s="1"/>
      <c r="C27" s="42"/>
      <c r="D27" s="30" t="s">
        <v>0</v>
      </c>
      <c r="E27" s="30"/>
      <c r="F27" s="6"/>
      <c r="G27" s="32">
        <f t="shared" ref="G27:Q27" si="15">SUM(G19:G25)</f>
        <v>59666.3</v>
      </c>
      <c r="H27" s="33">
        <f t="shared" si="15"/>
        <v>117772.3</v>
      </c>
      <c r="I27" s="32">
        <f t="shared" si="15"/>
        <v>85106.3</v>
      </c>
      <c r="J27" s="32">
        <f t="shared" si="15"/>
        <v>83265.3</v>
      </c>
      <c r="K27" s="32">
        <f t="shared" si="15"/>
        <v>81423.3</v>
      </c>
      <c r="L27" s="32">
        <f t="shared" si="15"/>
        <v>79519.5</v>
      </c>
      <c r="M27" s="32">
        <f t="shared" si="15"/>
        <v>77577.3</v>
      </c>
      <c r="N27" s="32">
        <f t="shared" si="15"/>
        <v>75606.899999999994</v>
      </c>
      <c r="O27" s="32">
        <f t="shared" si="15"/>
        <v>58824</v>
      </c>
      <c r="P27" s="32">
        <f t="shared" si="15"/>
        <v>57194</v>
      </c>
      <c r="Q27" s="32">
        <f t="shared" si="15"/>
        <v>47464</v>
      </c>
    </row>
    <row r="28" spans="1:778">
      <c r="A28" s="1"/>
      <c r="B28" s="1"/>
      <c r="C28" s="5"/>
      <c r="D28" s="1"/>
      <c r="E28" s="1"/>
      <c r="F28" s="24"/>
      <c r="G28" s="34"/>
      <c r="H28" s="32"/>
      <c r="I28" s="35"/>
      <c r="J28" s="35"/>
      <c r="K28" s="31"/>
      <c r="L28" s="31"/>
      <c r="M28" s="31"/>
      <c r="N28" s="31"/>
      <c r="O28" s="31"/>
      <c r="P28" s="31"/>
      <c r="Q28" s="31"/>
    </row>
    <row r="29" spans="1:778">
      <c r="A29" s="14" t="s">
        <v>37</v>
      </c>
      <c r="B29" s="15"/>
      <c r="C29" s="7"/>
      <c r="D29" s="2"/>
      <c r="E29" s="2"/>
      <c r="F29" s="16" t="e">
        <f>SUM(F28,#REF!,F13)</f>
        <v>#REF!</v>
      </c>
      <c r="G29" s="36">
        <f t="shared" ref="G29:Q29" si="16">G13+G27</f>
        <v>774341.3</v>
      </c>
      <c r="H29" s="37">
        <f t="shared" si="16"/>
        <v>847315.35000000009</v>
      </c>
      <c r="I29" s="38">
        <f t="shared" si="16"/>
        <v>787956.29</v>
      </c>
      <c r="J29" s="38">
        <f t="shared" si="16"/>
        <v>760452.8</v>
      </c>
      <c r="K29" s="38">
        <f t="shared" si="16"/>
        <v>720385.8</v>
      </c>
      <c r="L29" s="38">
        <f t="shared" si="16"/>
        <v>561119.5</v>
      </c>
      <c r="M29" s="38">
        <f t="shared" si="16"/>
        <v>542427.30000000005</v>
      </c>
      <c r="N29" s="38">
        <f t="shared" si="16"/>
        <v>529756.9</v>
      </c>
      <c r="O29" s="38">
        <f t="shared" si="16"/>
        <v>368323.99</v>
      </c>
      <c r="P29" s="38">
        <f t="shared" si="16"/>
        <v>240444</v>
      </c>
      <c r="Q29" s="38">
        <f t="shared" si="16"/>
        <v>230714</v>
      </c>
    </row>
    <row r="30" spans="1:778">
      <c r="B30" s="17" t="s">
        <v>38</v>
      </c>
      <c r="C30" s="18"/>
      <c r="D30" s="19"/>
      <c r="E30" s="19"/>
      <c r="F30" s="20"/>
      <c r="G30" s="39">
        <f t="shared" ref="G30:Q30" si="17">G29/G14</f>
        <v>8.9179545596139609E-2</v>
      </c>
      <c r="H30" s="39">
        <f t="shared" si="17"/>
        <v>9.4968322423326215E-2</v>
      </c>
      <c r="I30" s="39">
        <f t="shared" si="17"/>
        <v>8.6161242586646689E-2</v>
      </c>
      <c r="J30" s="39">
        <f t="shared" si="17"/>
        <v>8.1125656591563178E-2</v>
      </c>
      <c r="K30" s="39">
        <f t="shared" si="17"/>
        <v>7.4976858491239487E-2</v>
      </c>
      <c r="L30" s="39">
        <f t="shared" si="17"/>
        <v>5.6976214619220811E-2</v>
      </c>
      <c r="M30" s="39">
        <f t="shared" si="17"/>
        <v>5.3734833119869069E-2</v>
      </c>
      <c r="N30" s="39">
        <f t="shared" si="17"/>
        <v>5.119966530139735E-2</v>
      </c>
      <c r="O30" s="39">
        <f t="shared" si="17"/>
        <v>3.4729348886898277E-2</v>
      </c>
      <c r="P30" s="39">
        <f t="shared" si="17"/>
        <v>2.2118553072643463E-2</v>
      </c>
      <c r="Q30" s="39">
        <f t="shared" si="17"/>
        <v>2.0705839942455503E-2</v>
      </c>
    </row>
    <row r="31" spans="1:778">
      <c r="A31" s="21" t="s">
        <v>45</v>
      </c>
      <c r="B31" s="21"/>
      <c r="C31" s="22"/>
      <c r="D31" s="21"/>
      <c r="E31" s="21"/>
      <c r="F31" s="22"/>
      <c r="G31" s="29"/>
      <c r="H31" s="29"/>
      <c r="I31" s="29"/>
    </row>
    <row r="32" spans="1:778">
      <c r="A32" s="45"/>
      <c r="B32" s="21" t="s">
        <v>23</v>
      </c>
      <c r="C32" s="22"/>
      <c r="D32" s="21"/>
      <c r="E32" s="21"/>
      <c r="F32" s="22"/>
      <c r="G32" s="29"/>
      <c r="H32" s="29"/>
      <c r="I32" s="29"/>
    </row>
  </sheetData>
  <sheetProtection password="EF32" sheet="1" objects="1" scenarios="1"/>
  <pageMargins left="0.7" right="0.7" top="0.75" bottom="0.75" header="0.3" footer="0.3"/>
  <pageSetup paperSize="5" orientation="landscape" verticalDpi="1200" r:id="rId1"/>
  <headerFooter>
    <oddHeader>&amp;C&amp;"-,Bold"&amp;14Town of Chilmark</oddHeader>
    <oddFooter>&amp;C&amp;D Melanie Becker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Linda</cp:lastModifiedBy>
  <cp:lastPrinted>2015-04-15T19:02:20Z</cp:lastPrinted>
  <dcterms:created xsi:type="dcterms:W3CDTF">2014-02-11T20:23:22Z</dcterms:created>
  <dcterms:modified xsi:type="dcterms:W3CDTF">2015-05-13T10:04:49Z</dcterms:modified>
</cp:coreProperties>
</file>